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o E\UBND THỊ TRẤN ĐĂKRVE\Họp HĐND\cuoi nam\bóa cáo\2024\"/>
    </mc:Choice>
  </mc:AlternateContent>
  <xr:revisionPtr revIDLastSave="0" documentId="13_ncr:1_{ECA8E2D4-CE3E-4449-9653-D9D546366008}" xr6:coauthVersionLast="47" xr6:coauthVersionMax="47" xr10:uidLastSave="{00000000-0000-0000-0000-000000000000}"/>
  <bookViews>
    <workbookView xWindow="-108" yWindow="-108" windowWidth="23256" windowHeight="12456" xr2:uid="{00000000-000D-0000-FFFF-FFFF00000000}"/>
  </bookViews>
  <sheets>
    <sheet name="UBND thị trấn Đăk Rve (2)" sheetId="2" r:id="rId1"/>
  </sheets>
  <definedNames>
    <definedName name="_1">#N/A</definedName>
    <definedName name="_1000A01">#N/A</definedName>
    <definedName name="_2">#N/A</definedName>
    <definedName name="_CON1">#REF!</definedName>
    <definedName name="_CON2">#REF!</definedName>
    <definedName name="_Fill" hidden="1">#REF!</definedName>
    <definedName name="_Key1" hidden="1">#REF!</definedName>
    <definedName name="_Key2" hidden="1">#REF!</definedName>
    <definedName name="_lap1">#REF!</definedName>
    <definedName name="_lap2">#REF!</definedName>
    <definedName name="_NET2">#REF!</definedName>
    <definedName name="_Order1" hidden="1">255</definedName>
    <definedName name="_Order2" hidden="1">255</definedName>
    <definedName name="_Sort" hidden="1">#REF!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A">#REF!</definedName>
    <definedName name="All_Item">#REF!</definedName>
    <definedName name="ALPIN">#N/A</definedName>
    <definedName name="ALPJYOU">#N/A</definedName>
    <definedName name="ALPTOI">#N/A</definedName>
    <definedName name="BB">#REF!</definedName>
    <definedName name="BOQ">#REF!</definedName>
    <definedName name="BVCISUMMARY">#REF!</definedName>
    <definedName name="cap">#REF!</definedName>
    <definedName name="cap0.7">#REF!</definedName>
    <definedName name="Category_All">#REF!</definedName>
    <definedName name="CATIN">#N/A</definedName>
    <definedName name="CATJYOU">#N/A</definedName>
    <definedName name="CATSYU">#N/A</definedName>
    <definedName name="CATREC">#N/A</definedName>
    <definedName name="CL">#REF!</definedName>
    <definedName name="COMMON">#REF!</definedName>
    <definedName name="CON_EQP_COS">#REF!</definedName>
    <definedName name="CON_EQP_COST">#REF!</definedName>
    <definedName name="CONST_EQ">#REF!</definedName>
    <definedName name="COVER">#REF!</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#REF!</definedName>
    <definedName name="ctdn9697">#REF!</definedName>
    <definedName name="CURRENCY">#REF!</definedName>
    <definedName name="D_7101A_B">#REF!</definedName>
    <definedName name="_xlnm.Database">#REF!</definedName>
    <definedName name="DG">#REF!</definedName>
    <definedName name="dobt">#REF!</definedName>
    <definedName name="DSUMDATA">#REF!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FACTOR">#REF!</definedName>
    <definedName name="HOME_MANP">#REF!</definedName>
    <definedName name="HOMEOFFICE_COST">#REF!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IDLAB_COST">#REF!</definedName>
    <definedName name="IND_LAB">#REF!</definedName>
    <definedName name="INDMANP">#REF!</definedName>
    <definedName name="K">#REF!</definedName>
    <definedName name="KVC">#REF!</definedName>
    <definedName name="L">#REF!</definedName>
    <definedName name="lVC">#REF!</definedName>
    <definedName name="MAJ_CON_EQP">#REF!</definedName>
    <definedName name="MG_A">#REF!</definedName>
    <definedName name="NCcap0.7">#REF!</definedName>
    <definedName name="NCcap1">#REF!</definedName>
    <definedName name="NET">#REF!</definedName>
    <definedName name="NET_1">#REF!</definedName>
    <definedName name="NET_ANA">#REF!</definedName>
    <definedName name="NET_ANA_1">#REF!</definedName>
    <definedName name="NET_ANA_2">#REF!</definedName>
    <definedName name="PRICE">#REF!</definedName>
    <definedName name="PRICE1">#REF!</definedName>
    <definedName name="_xlnm.Print_Area">#REF!</definedName>
    <definedName name="_xlnm.Print_Titles">#REF!</definedName>
    <definedName name="Print_Titles_MI">#REF!</definedName>
    <definedName name="PRINTA">#REF!</definedName>
    <definedName name="PRINTB">#REF!</definedName>
    <definedName name="PRINTC">#REF!</definedName>
    <definedName name="PROPOSAL">#REF!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SCH">#REF!</definedName>
    <definedName name="SIZE">#REF!</definedName>
    <definedName name="SORT">#REF!</definedName>
    <definedName name="SPEC">#REF!</definedName>
    <definedName name="SPECSUMMARY">#REF!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ITAN">#REF!</definedName>
    <definedName name="TPLRP">#REF!</definedName>
    <definedName name="ttbt">#REF!</definedName>
    <definedName name="THI">#REF!</definedName>
    <definedName name="TRADE2">#REF!</definedName>
    <definedName name="VARIINST">#REF!</definedName>
    <definedName name="VARIPURC">#REF!</definedName>
    <definedName name="vccot">#REF!</definedName>
    <definedName name="vctb">#REF!</definedName>
    <definedName name="Vlcap0.7">#REF!</definedName>
    <definedName name="VLcap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2" l="1"/>
  <c r="K15" i="2"/>
  <c r="K16" i="2"/>
  <c r="K17" i="2"/>
  <c r="K18" i="2"/>
  <c r="K19" i="2"/>
  <c r="K20" i="2"/>
  <c r="K21" i="2"/>
  <c r="K22" i="2"/>
  <c r="K23" i="2"/>
  <c r="K24" i="2"/>
  <c r="K25" i="2"/>
  <c r="K26" i="2"/>
  <c r="K27" i="2"/>
  <c r="K28" i="2"/>
  <c r="K29" i="2"/>
  <c r="K30" i="2"/>
  <c r="K13" i="2"/>
  <c r="G14" i="2"/>
  <c r="G15" i="2"/>
  <c r="G16" i="2"/>
  <c r="G17" i="2"/>
  <c r="G18" i="2"/>
  <c r="G19" i="2"/>
  <c r="G20" i="2"/>
  <c r="G21" i="2"/>
  <c r="G22" i="2"/>
  <c r="G23" i="2"/>
  <c r="G24" i="2"/>
  <c r="G25" i="2"/>
  <c r="G26" i="2"/>
  <c r="G27" i="2"/>
  <c r="G28" i="2"/>
  <c r="G29" i="2"/>
  <c r="G30" i="2"/>
  <c r="G13" i="2"/>
  <c r="E24" i="2"/>
  <c r="E26" i="2"/>
  <c r="E16" i="2"/>
  <c r="E17" i="2"/>
  <c r="H17" i="2" s="1"/>
  <c r="I21" i="2"/>
  <c r="E21" i="2"/>
  <c r="H21" i="2" s="1"/>
  <c r="E20" i="2"/>
  <c r="E22" i="2"/>
  <c r="I19" i="2"/>
  <c r="E19" i="2"/>
  <c r="E18" i="2"/>
  <c r="F23" i="2"/>
  <c r="D17" i="2"/>
  <c r="D18" i="2"/>
  <c r="D19" i="2"/>
  <c r="D20" i="2"/>
  <c r="D21" i="2"/>
  <c r="D22" i="2"/>
  <c r="H22" i="2" s="1"/>
  <c r="D24" i="2"/>
  <c r="D25" i="2"/>
  <c r="H25" i="2" s="1"/>
  <c r="D26" i="2"/>
  <c r="D27" i="2"/>
  <c r="H27" i="2" s="1"/>
  <c r="D28" i="2"/>
  <c r="D29" i="2"/>
  <c r="H29" i="2" s="1"/>
  <c r="D30" i="2"/>
  <c r="D16" i="2"/>
  <c r="B23" i="2"/>
  <c r="B15" i="2"/>
  <c r="H16" i="2" l="1"/>
  <c r="B14" i="2"/>
  <c r="B13" i="2" s="1"/>
  <c r="B12" i="2" s="1"/>
  <c r="D15" i="2"/>
  <c r="H18" i="2"/>
  <c r="H20" i="2"/>
  <c r="H26" i="2"/>
  <c r="H24" i="2"/>
  <c r="I20" i="2"/>
  <c r="E15" i="2"/>
  <c r="H19" i="2"/>
  <c r="E28" i="2"/>
  <c r="H28" i="2" s="1"/>
  <c r="F20" i="2"/>
  <c r="F15" i="2" s="1"/>
  <c r="E30" i="2"/>
  <c r="H30" i="2" s="1"/>
  <c r="C23" i="2"/>
  <c r="D23" i="2" s="1"/>
  <c r="C15" i="2"/>
  <c r="D14" i="2" l="1"/>
  <c r="D13" i="2" s="1"/>
  <c r="H15" i="2"/>
  <c r="E23" i="2"/>
  <c r="H23" i="2" s="1"/>
  <c r="H14" i="2"/>
  <c r="H13" i="2" s="1"/>
  <c r="F14" i="2"/>
  <c r="F13" i="2" s="1"/>
  <c r="I26" i="2"/>
  <c r="C14" i="2"/>
  <c r="E14" i="2" l="1"/>
  <c r="E13" i="2" s="1"/>
  <c r="I13" i="2" s="1"/>
  <c r="C13" i="2"/>
</calcChain>
</file>

<file path=xl/sharedStrings.xml><?xml version="1.0" encoding="utf-8"?>
<sst xmlns="http://schemas.openxmlformats.org/spreadsheetml/2006/main" count="43" uniqueCount="43">
  <si>
    <t>NỘI DUNG</t>
  </si>
  <si>
    <t>I. Tổng số thu, chi, nộp ngân sách phí, lệ phí</t>
  </si>
  <si>
    <t>1. Số thu tại đơn vị</t>
  </si>
  <si>
    <t>2. Chi từ nguồn thu tại đơn vị</t>
  </si>
  <si>
    <t>3. Số nộp NSNN</t>
  </si>
  <si>
    <t>II. Dự toán chi ngân sách nhà nước cấp</t>
  </si>
  <si>
    <t>ĐVT: đồng</t>
  </si>
  <si>
    <t>a. Kinh phí không thực hiện tự chủ (nguồn 12)</t>
  </si>
  <si>
    <t>+ Dự án 7: (Tiểu dự án 1) Nâng cao năng lực thực hiện chương trình (Chương: 799, khoản 341, Mã CTMT: 0477)</t>
  </si>
  <si>
    <t>+ Dự án 2: Đa dạng hoá sinh kế, nhân rộng mô hình giảm nghèo  (Chương: 799, loại 280, khoản 281, Mã CTMT: 0472)</t>
  </si>
  <si>
    <t>+ Dự án 3: (Tiểu dự án 1)  Hỗ trợ phát triển sản xuất trong lĩnh vực nông nghiệp (Chương: 799, loại 280, khoản 281, Mã CTMT: 0473)</t>
  </si>
  <si>
    <t>+ Dự án 4: (Tiểu dự án 3) Hỗ trợ việc làm bền vững  (Chương: 799, loại 340, khoản 398, Mã CTMT: 0474)</t>
  </si>
  <si>
    <t>+ Dự án 7: (Tiểu dự án 2) Giám sát, đánh giá (Chương: 799, loại 340, khoản 341, Mã CTMT: 0477)</t>
  </si>
  <si>
    <t>+ Hỗ trợ chuyển đổi nghề thuộc dự án 1: Giải quyết tình trạng thiếu đất ở, nhà ở, đất sản xuất, nước sinh hoạt  (Chương: 799, loại 280, khoản 281, Mã CTMT: 0511)</t>
  </si>
  <si>
    <t>+ Dự án 3: (Tiểu dự án 2) Hỗ trợ PTSX theo cuối giá trị, vùng trồng dược liệu quý, thúc đẩy khởi sự kinh doanh, khởi nghiệp va thu hút đầu tư vùng ĐBDTTS&amp;MN (Chương: 799, loại 280, khoản 281, Mã CTMT: 0513)</t>
  </si>
  <si>
    <t>+ Dự án 4: (Tiểu dự án 1) Đầu tư cơ sở hạ tầng thiết yếu, phục vụ sản xuất, đời sống trong vùng đồng bào dân tộc thiểu số và miền núi và các đơn vị sự nghiệp công của lĩnh vực dân tộc (Chương: 799, loại 280, khoản 292, Mã CTMT: 0514)</t>
  </si>
  <si>
    <t>Mã số Đơn vị SDNSNN: 1132059</t>
  </si>
  <si>
    <t>- Chương trình MTQG phát triển KTXH vùng ĐBDTTS và miền núi (Chương 799)</t>
  </si>
  <si>
    <t>+ Dự án 3: (Tiểu dự án 1) Phát triển kinh tế nông, lâm nghiệp bền vững gắn với bảo về rừng và nâng cao thu nhập cho người dân (Chương: 799, loại 280, khoản 282, Mã CTMT: 0513)</t>
  </si>
  <si>
    <t>+ Dự án 3: (Tiểu dự án 2)  Cải thiện dinh dưỡng (Chương: 799, loại 130, khoản 139, Mã CTMT: 0473)</t>
  </si>
  <si>
    <t xml:space="preserve">                Căn cứ Quyết định số 1110/QĐ-UBND ngày 22/12/2023 của UBND huyện Kon Rẫy về việc giao kế hoạch vốn thực hiện các chương trình MTQG năm 2024 trên địa bàn huyện;</t>
  </si>
  <si>
    <t xml:space="preserve">                Phòng Tài chính - Kế hoạch huyện Thông báo dự toán thu, chi ngân sách nhà nước năm 2024, theo các nội dung sau:</t>
  </si>
  <si>
    <t>+ Dự án 8: Thực hiện bình đẳng giới và giải quyết những vấn đề cấp thiết đối với phụ nữ và trẻ em ( Chương: 799, loại 340, khoản 361, Mã CTMT 0518)</t>
  </si>
  <si>
    <t>+ Dự án 6: (Dự án 2) Truyền thông về giảm nghèo đa chiều, Giảm nghèo về thông tin(Chương: 799, loại 340, khoản 341, Mã CTMT: 0476)</t>
  </si>
  <si>
    <t>Còn lại</t>
  </si>
  <si>
    <t>thanh toán tháng 12</t>
  </si>
  <si>
    <t>Năm 2023+2022</t>
  </si>
  <si>
    <t>+ Hỗ trợ chuyển đổi nghề thuộc dự án 1: Giải quyết tình trạng thiếu đất ở, nhà ở, đất sản xuất, nước sinh hoạt  (Chương: 799, loại 280, khoản 311, Mã CTMT: 0511)</t>
  </si>
  <si>
    <t>Chương 799, loại 280, khoản 314 mã CTMTQG 00521</t>
  </si>
  <si>
    <t>- Chương trình MTQG giảm nghèo bền vững (Chương 799)</t>
  </si>
  <si>
    <t>DỰ TOÁN 2024</t>
  </si>
  <si>
    <t>Tổng cộng</t>
  </si>
  <si>
    <t>TT Vốn Năm 2024</t>
  </si>
  <si>
    <t>TT Vốn Năm 2023</t>
  </si>
  <si>
    <t>BÒ 10 CON</t>
  </si>
  <si>
    <t>BÒ 26 CON</t>
  </si>
  <si>
    <t>BÒ 27 CON</t>
  </si>
  <si>
    <t>vào số liệu đến ngày 13/12/2024</t>
  </si>
  <si>
    <t>THỰC HIỆN GIẢI NGÂN ĐẾN 19/12</t>
  </si>
  <si>
    <t>BÁO CÁO THỰC HIỆN GIẢI NGÂN NGUỒN VỐN CTMTQG NĂM 2024</t>
  </si>
  <si>
    <t>TỔNG CỘNG</t>
  </si>
  <si>
    <t xml:space="preserve">DỰ TOÁN GIAO VÀ CHUYỂN NGUỒN </t>
  </si>
  <si>
    <t>Tỷ lệ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</si>
</sst>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6" x14ac:knownFonts="1">
    <font>
      <sz val="10"/>
      <name val="Arial"/>
    </font>
    <font>
      <sz val="10"/>
      <name val="Arial"/>
      <family val="2"/>
    </font>
    <font>
      <b/>
      <sz val="13"/>
      <name val="Times New Roman"/>
      <family val="1"/>
    </font>
    <font>
      <sz val="13"/>
      <name val="Times New Roman"/>
      <family val="1"/>
    </font>
    <font>
      <b/>
      <sz val="12"/>
      <name val="Times New Roman"/>
      <family val="1"/>
    </font>
    <font>
      <b/>
      <i/>
      <sz val="12"/>
      <name val="Times New Roman"/>
      <family val="1"/>
    </font>
    <font>
      <sz val="11"/>
      <name val="Times New Roman"/>
      <family val="1"/>
    </font>
    <font>
      <b/>
      <sz val="13"/>
      <color rgb="FFFF0000"/>
      <name val="Times New Roman"/>
      <family val="1"/>
    </font>
    <font>
      <sz val="13"/>
      <color rgb="FFFF0000"/>
      <name val="Times New Roman"/>
      <family val="1"/>
    </font>
    <font>
      <sz val="10"/>
      <name val="Arial"/>
      <family val="2"/>
    </font>
    <font>
      <sz val="11"/>
      <color rgb="FFFF0000"/>
      <name val="Times New Roman"/>
      <family val="1"/>
    </font>
    <font>
      <sz val="11"/>
      <color theme="1"/>
      <name val="Arial"/>
      <family val="2"/>
      <scheme val="minor"/>
    </font>
    <font>
      <i/>
      <sz val="12"/>
      <color rgb="FFFF0000"/>
      <name val="Times New Roman"/>
      <family val="1"/>
    </font>
    <font>
      <sz val="12"/>
      <name val="Times New Roman"/>
      <family val="1"/>
    </font>
    <font>
      <i/>
      <sz val="12"/>
      <name val="Times New Roman"/>
      <family val="1"/>
    </font>
    <font>
      <b/>
      <i/>
      <sz val="12"/>
      <color theme="1"/>
      <name val="Times New Roman"/>
      <family val="1"/>
    </font>
    <font>
      <b/>
      <sz val="12"/>
      <color theme="1"/>
      <name val="Times New Roman"/>
      <family val="1"/>
    </font>
    <font>
      <sz val="12"/>
      <color rgb="FFFF0000"/>
      <name val="Times New Roman"/>
      <family val="1"/>
    </font>
    <font>
      <b/>
      <sz val="12"/>
      <color rgb="FFFF0000"/>
      <name val="Times New Roman"/>
      <family val="1"/>
    </font>
    <font>
      <sz val="12"/>
      <color theme="1"/>
      <name val="Times New Roman"/>
      <family val="1"/>
    </font>
    <font>
      <b/>
      <sz val="10"/>
      <name val="Times New Roman"/>
      <family val="1"/>
    </font>
    <font>
      <b/>
      <sz val="10"/>
      <color theme="1"/>
      <name val="Times New Roman"/>
      <family val="1"/>
    </font>
    <font>
      <sz val="10"/>
      <color theme="1"/>
      <name val="Times New Roman"/>
      <family val="1"/>
    </font>
    <font>
      <b/>
      <sz val="10"/>
      <color rgb="FFFF0000"/>
      <name val="Times New Roman"/>
      <family val="1"/>
    </font>
    <font>
      <sz val="10"/>
      <name val="Times New Roman"/>
      <family val="1"/>
    </font>
    <font>
      <sz val="10"/>
      <color rgb="FFFF0000"/>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164" fontId="9" fillId="0" borderId="0" applyFont="0" applyFill="0" applyBorder="0" applyAlignment="0" applyProtection="0"/>
    <xf numFmtId="0" fontId="11" fillId="0" borderId="0"/>
  </cellStyleXfs>
  <cellXfs count="94">
    <xf numFmtId="0" fontId="0" fillId="0" borderId="0" xfId="0"/>
    <xf numFmtId="0" fontId="3" fillId="0" borderId="0" xfId="0" applyFont="1"/>
    <xf numFmtId="3" fontId="3" fillId="0" borderId="0" xfId="1" applyNumberFormat="1" applyFont="1"/>
    <xf numFmtId="3" fontId="4" fillId="0" borderId="1" xfId="1" applyNumberFormat="1" applyFont="1" applyBorder="1" applyAlignment="1">
      <alignment horizontal="center" vertical="center"/>
    </xf>
    <xf numFmtId="0" fontId="2" fillId="0" borderId="0" xfId="0" applyFont="1"/>
    <xf numFmtId="165" fontId="5" fillId="0" borderId="0" xfId="0" applyNumberFormat="1" applyFont="1"/>
    <xf numFmtId="165" fontId="6" fillId="0" borderId="0" xfId="0" applyNumberFormat="1" applyFont="1"/>
    <xf numFmtId="3" fontId="3" fillId="0" borderId="0" xfId="0" applyNumberFormat="1" applyFont="1"/>
    <xf numFmtId="165" fontId="10" fillId="0" borderId="0" xfId="0" applyNumberFormat="1" applyFont="1"/>
    <xf numFmtId="0" fontId="8" fillId="0" borderId="0" xfId="0" applyFont="1"/>
    <xf numFmtId="0" fontId="7" fillId="0" borderId="0" xfId="0" applyFont="1"/>
    <xf numFmtId="164" fontId="3" fillId="0" borderId="0" xfId="1" quotePrefix="1" applyFont="1" applyBorder="1" applyAlignment="1">
      <alignment horizontal="right" vertical="center"/>
    </xf>
    <xf numFmtId="165" fontId="2" fillId="0" borderId="0" xfId="0" applyNumberFormat="1" applyFont="1" applyAlignment="1">
      <alignment horizontal="left" vertical="center"/>
    </xf>
    <xf numFmtId="0" fontId="7" fillId="0" borderId="0" xfId="0" applyFont="1" applyAlignment="1">
      <alignment horizontal="center"/>
    </xf>
    <xf numFmtId="3" fontId="3" fillId="3" borderId="0" xfId="0" applyNumberFormat="1" applyFont="1" applyFill="1" applyAlignment="1">
      <alignment horizontal="center"/>
    </xf>
    <xf numFmtId="3" fontId="5" fillId="3" borderId="0" xfId="0" applyNumberFormat="1" applyFont="1" applyFill="1" applyAlignment="1">
      <alignment horizontal="center"/>
    </xf>
    <xf numFmtId="3" fontId="6" fillId="3" borderId="0" xfId="0" applyNumberFormat="1" applyFont="1" applyFill="1" applyAlignment="1">
      <alignment horizontal="center"/>
    </xf>
    <xf numFmtId="3" fontId="10" fillId="3" borderId="0" xfId="0" applyNumberFormat="1" applyFont="1" applyFill="1" applyAlignment="1">
      <alignment horizontal="center"/>
    </xf>
    <xf numFmtId="0" fontId="12" fillId="0" borderId="0" xfId="0" applyFont="1" applyAlignment="1">
      <alignment horizontal="justify" vertical="center" wrapText="1"/>
    </xf>
    <xf numFmtId="3" fontId="13" fillId="0" borderId="0" xfId="0" applyNumberFormat="1" applyFont="1"/>
    <xf numFmtId="0" fontId="13" fillId="0" borderId="0" xfId="0" applyFont="1"/>
    <xf numFmtId="0" fontId="13" fillId="0" borderId="0" xfId="0" applyFont="1" applyAlignment="1">
      <alignment horizontal="justify" vertical="center" wrapText="1"/>
    </xf>
    <xf numFmtId="3" fontId="13" fillId="3" borderId="0" xfId="0" applyNumberFormat="1" applyFont="1" applyFill="1" applyAlignment="1">
      <alignment horizontal="center"/>
    </xf>
    <xf numFmtId="3" fontId="14" fillId="0" borderId="0" xfId="1" applyNumberFormat="1" applyFont="1" applyAlignment="1">
      <alignment horizontal="right"/>
    </xf>
    <xf numFmtId="3" fontId="4" fillId="3" borderId="1" xfId="0" applyNumberFormat="1" applyFont="1" applyFill="1" applyBorder="1" applyAlignment="1">
      <alignment horizontal="center" vertical="center"/>
    </xf>
    <xf numFmtId="165" fontId="4" fillId="0" borderId="1" xfId="0" applyNumberFormat="1" applyFont="1" applyBorder="1" applyAlignment="1">
      <alignment horizontal="left" vertical="center"/>
    </xf>
    <xf numFmtId="164" fontId="4" fillId="0" borderId="1" xfId="1" applyFont="1" applyBorder="1" applyAlignment="1">
      <alignment vertical="center"/>
    </xf>
    <xf numFmtId="165" fontId="13" fillId="0" borderId="2" xfId="0" applyNumberFormat="1" applyFont="1" applyBorder="1" applyAlignment="1">
      <alignment horizontal="left" vertical="center"/>
    </xf>
    <xf numFmtId="3" fontId="13" fillId="3" borderId="2" xfId="0" applyNumberFormat="1" applyFont="1" applyFill="1" applyBorder="1" applyAlignment="1">
      <alignment horizontal="center" vertical="center"/>
    </xf>
    <xf numFmtId="164" fontId="13" fillId="0" borderId="2" xfId="1" applyFont="1" applyBorder="1" applyAlignment="1">
      <alignment vertical="center"/>
    </xf>
    <xf numFmtId="165" fontId="13" fillId="0" borderId="3" xfId="0" applyNumberFormat="1" applyFont="1" applyBorder="1" applyAlignment="1">
      <alignment horizontal="left" vertical="center"/>
    </xf>
    <xf numFmtId="3" fontId="13" fillId="3" borderId="3" xfId="0" applyNumberFormat="1" applyFont="1" applyFill="1" applyBorder="1" applyAlignment="1">
      <alignment horizontal="center" vertical="center"/>
    </xf>
    <xf numFmtId="164" fontId="13" fillId="0" borderId="3" xfId="1" applyFont="1" applyBorder="1" applyAlignment="1">
      <alignment vertical="center"/>
    </xf>
    <xf numFmtId="165" fontId="13" fillId="0" borderId="4" xfId="0" applyNumberFormat="1" applyFont="1" applyBorder="1" applyAlignment="1">
      <alignment horizontal="left" vertical="center"/>
    </xf>
    <xf numFmtId="3" fontId="13" fillId="3" borderId="4" xfId="0" applyNumberFormat="1" applyFont="1" applyFill="1" applyBorder="1" applyAlignment="1">
      <alignment horizontal="center" vertical="center"/>
    </xf>
    <xf numFmtId="164" fontId="13" fillId="0" borderId="4" xfId="1" applyFont="1" applyBorder="1" applyAlignment="1">
      <alignment horizontal="center" vertical="center"/>
    </xf>
    <xf numFmtId="165" fontId="4" fillId="0" borderId="0" xfId="0" applyNumberFormat="1" applyFont="1"/>
    <xf numFmtId="165" fontId="15" fillId="0" borderId="3" xfId="0" applyNumberFormat="1" applyFont="1" applyBorder="1" applyAlignment="1">
      <alignment horizontal="left" vertical="center"/>
    </xf>
    <xf numFmtId="0" fontId="17" fillId="0" borderId="0" xfId="0" applyFont="1"/>
    <xf numFmtId="165" fontId="16" fillId="0" borderId="3" xfId="0" quotePrefix="1" applyNumberFormat="1" applyFont="1" applyBorder="1" applyAlignment="1">
      <alignment horizontal="left" vertical="center" wrapText="1"/>
    </xf>
    <xf numFmtId="0" fontId="18" fillId="0" borderId="0" xfId="0" applyFont="1"/>
    <xf numFmtId="165" fontId="19" fillId="0" borderId="3" xfId="0" quotePrefix="1" applyNumberFormat="1" applyFont="1" applyBorder="1" applyAlignment="1">
      <alignment horizontal="left" vertical="center" wrapText="1"/>
    </xf>
    <xf numFmtId="3" fontId="13" fillId="0" borderId="1" xfId="0" applyNumberFormat="1" applyFont="1" applyBorder="1"/>
    <xf numFmtId="165" fontId="17" fillId="0" borderId="3" xfId="0" quotePrefix="1" applyNumberFormat="1" applyFont="1" applyBorder="1" applyAlignment="1">
      <alignment horizontal="left" vertical="center" wrapText="1"/>
    </xf>
    <xf numFmtId="3" fontId="18" fillId="0" borderId="0" xfId="0" applyNumberFormat="1" applyFont="1"/>
    <xf numFmtId="165" fontId="19" fillId="0" borderId="4" xfId="0" quotePrefix="1" applyNumberFormat="1" applyFont="1" applyBorder="1" applyAlignment="1">
      <alignment horizontal="left" vertical="center" wrapText="1"/>
    </xf>
    <xf numFmtId="0" fontId="17" fillId="0" borderId="1" xfId="0" applyFont="1" applyBorder="1" applyAlignment="1">
      <alignment horizontal="justify" vertical="center" wrapText="1"/>
    </xf>
    <xf numFmtId="165" fontId="20" fillId="3" borderId="1" xfId="1" applyNumberFormat="1" applyFont="1" applyFill="1" applyBorder="1" applyAlignment="1">
      <alignment horizontal="center" vertical="center"/>
    </xf>
    <xf numFmtId="165" fontId="20" fillId="0" borderId="1" xfId="1" applyNumberFormat="1" applyFont="1" applyBorder="1" applyAlignment="1">
      <alignment horizontal="right" vertical="center"/>
    </xf>
    <xf numFmtId="165" fontId="21" fillId="3" borderId="3" xfId="1" applyNumberFormat="1" applyFont="1" applyFill="1" applyBorder="1" applyAlignment="1">
      <alignment horizontal="center" vertical="center"/>
    </xf>
    <xf numFmtId="165" fontId="21" fillId="0" borderId="3" xfId="1" applyNumberFormat="1" applyFont="1" applyBorder="1" applyAlignment="1">
      <alignment horizontal="right" vertical="center"/>
    </xf>
    <xf numFmtId="165" fontId="21" fillId="0" borderId="1" xfId="1" applyNumberFormat="1" applyFont="1" applyBorder="1" applyAlignment="1">
      <alignment horizontal="right" vertical="center"/>
    </xf>
    <xf numFmtId="165" fontId="20" fillId="0" borderId="1" xfId="0" applyNumberFormat="1" applyFont="1" applyBorder="1"/>
    <xf numFmtId="3" fontId="22" fillId="3" borderId="3" xfId="0" quotePrefix="1" applyNumberFormat="1" applyFont="1" applyFill="1" applyBorder="1" applyAlignment="1">
      <alignment horizontal="center" vertical="center" wrapText="1"/>
    </xf>
    <xf numFmtId="165" fontId="22" fillId="0" borderId="3" xfId="1" applyNumberFormat="1" applyFont="1" applyBorder="1" applyAlignment="1">
      <alignment horizontal="right" vertical="center"/>
    </xf>
    <xf numFmtId="3" fontId="23" fillId="0" borderId="1" xfId="0" applyNumberFormat="1" applyFont="1" applyBorder="1"/>
    <xf numFmtId="165" fontId="22" fillId="2" borderId="3" xfId="1" applyNumberFormat="1" applyFont="1" applyFill="1" applyBorder="1" applyAlignment="1">
      <alignment horizontal="right" vertical="center"/>
    </xf>
    <xf numFmtId="3" fontId="23" fillId="2" borderId="1" xfId="0" applyNumberFormat="1" applyFont="1" applyFill="1" applyBorder="1"/>
    <xf numFmtId="3" fontId="24" fillId="0" borderId="1" xfId="0" applyNumberFormat="1" applyFont="1" applyBorder="1"/>
    <xf numFmtId="3" fontId="24" fillId="2" borderId="1" xfId="0" applyNumberFormat="1" applyFont="1" applyFill="1" applyBorder="1"/>
    <xf numFmtId="165" fontId="21" fillId="3" borderId="5" xfId="1" applyNumberFormat="1" applyFont="1" applyFill="1" applyBorder="1" applyAlignment="1">
      <alignment horizontal="center" vertical="center"/>
    </xf>
    <xf numFmtId="165" fontId="21" fillId="0" borderId="5" xfId="1" applyNumberFormat="1" applyFont="1" applyBorder="1" applyAlignment="1">
      <alignment horizontal="right" vertical="center"/>
    </xf>
    <xf numFmtId="3" fontId="25" fillId="3" borderId="5" xfId="0" quotePrefix="1" applyNumberFormat="1" applyFont="1" applyFill="1" applyBorder="1" applyAlignment="1">
      <alignment horizontal="center" vertical="center" wrapText="1"/>
    </xf>
    <xf numFmtId="165" fontId="25" fillId="2" borderId="5" xfId="1" applyNumberFormat="1" applyFont="1" applyFill="1" applyBorder="1" applyAlignment="1">
      <alignment horizontal="right" vertical="center"/>
    </xf>
    <xf numFmtId="3" fontId="22" fillId="3" borderId="5" xfId="0" quotePrefix="1" applyNumberFormat="1" applyFont="1" applyFill="1" applyBorder="1" applyAlignment="1">
      <alignment horizontal="center" vertical="center" wrapText="1"/>
    </xf>
    <xf numFmtId="165" fontId="22" fillId="2" borderId="5" xfId="1" applyNumberFormat="1" applyFont="1" applyFill="1" applyBorder="1" applyAlignment="1">
      <alignment horizontal="right" vertical="center"/>
    </xf>
    <xf numFmtId="3" fontId="22" fillId="3" borderId="4" xfId="0" quotePrefix="1" applyNumberFormat="1" applyFont="1" applyFill="1" applyBorder="1" applyAlignment="1">
      <alignment horizontal="center" vertical="center" wrapText="1"/>
    </xf>
    <xf numFmtId="165" fontId="22" fillId="2" borderId="4" xfId="1" applyNumberFormat="1" applyFont="1" applyFill="1" applyBorder="1" applyAlignment="1">
      <alignment horizontal="right" vertical="center"/>
    </xf>
    <xf numFmtId="3" fontId="25" fillId="3" borderId="4" xfId="0" quotePrefix="1" applyNumberFormat="1" applyFont="1" applyFill="1" applyBorder="1" applyAlignment="1">
      <alignment horizontal="center" vertical="center" wrapText="1"/>
    </xf>
    <xf numFmtId="165" fontId="25" fillId="2" borderId="4" xfId="1" applyNumberFormat="1" applyFont="1" applyFill="1" applyBorder="1" applyAlignment="1">
      <alignment horizontal="right" vertical="center"/>
    </xf>
    <xf numFmtId="165" fontId="22" fillId="0" borderId="4" xfId="1" applyNumberFormat="1" applyFont="1" applyBorder="1" applyAlignment="1">
      <alignment horizontal="right" vertical="center"/>
    </xf>
    <xf numFmtId="0" fontId="13" fillId="0" borderId="1" xfId="0" applyFont="1" applyBorder="1"/>
    <xf numFmtId="164" fontId="13" fillId="0" borderId="1" xfId="1" applyFont="1" applyBorder="1" applyAlignment="1">
      <alignment vertical="center"/>
    </xf>
    <xf numFmtId="164" fontId="13" fillId="0" borderId="1" xfId="1" applyFont="1" applyBorder="1" applyAlignment="1">
      <alignment horizontal="center" vertical="center"/>
    </xf>
    <xf numFmtId="165" fontId="22" fillId="0" borderId="1" xfId="1" applyNumberFormat="1" applyFont="1" applyBorder="1" applyAlignment="1">
      <alignment horizontal="right" vertical="center"/>
    </xf>
    <xf numFmtId="3" fontId="24" fillId="4" borderId="1" xfId="0" applyNumberFormat="1" applyFont="1" applyFill="1" applyBorder="1"/>
    <xf numFmtId="165" fontId="13" fillId="0" borderId="0" xfId="0" applyNumberFormat="1" applyFont="1"/>
    <xf numFmtId="3" fontId="13" fillId="0" borderId="7" xfId="0" applyNumberFormat="1" applyFont="1" applyBorder="1"/>
    <xf numFmtId="3" fontId="13" fillId="0" borderId="7" xfId="0" applyNumberFormat="1" applyFont="1" applyBorder="1" applyAlignment="1">
      <alignment horizontal="center"/>
    </xf>
    <xf numFmtId="165" fontId="2" fillId="0" borderId="0" xfId="0" applyNumberFormat="1" applyFont="1" applyAlignment="1">
      <alignment horizontal="left" vertical="center"/>
    </xf>
    <xf numFmtId="165" fontId="7" fillId="0" borderId="0" xfId="0" applyNumberFormat="1" applyFont="1" applyAlignment="1">
      <alignment horizontal="center"/>
    </xf>
    <xf numFmtId="0" fontId="7" fillId="0" borderId="0" xfId="0" applyFont="1" applyAlignment="1">
      <alignment horizontal="center"/>
    </xf>
    <xf numFmtId="3" fontId="4" fillId="3" borderId="1" xfId="0" applyNumberFormat="1" applyFont="1" applyFill="1" applyBorder="1" applyAlignment="1">
      <alignment horizontal="center"/>
    </xf>
    <xf numFmtId="165" fontId="4" fillId="0" borderId="6" xfId="0" applyNumberFormat="1" applyFont="1" applyBorder="1" applyAlignment="1">
      <alignment horizontal="center" vertical="center"/>
    </xf>
    <xf numFmtId="165" fontId="4" fillId="0" borderId="7" xfId="0" applyNumberFormat="1" applyFont="1" applyBorder="1" applyAlignment="1">
      <alignment horizontal="center" vertical="center"/>
    </xf>
    <xf numFmtId="0" fontId="4" fillId="0" borderId="6" xfId="0" applyFont="1" applyBorder="1" applyAlignment="1">
      <alignment horizontal="center"/>
    </xf>
    <xf numFmtId="0" fontId="4" fillId="0" borderId="7" xfId="0" applyFont="1" applyBorder="1" applyAlignment="1">
      <alignment horizontal="center"/>
    </xf>
    <xf numFmtId="3" fontId="4" fillId="0" borderId="1" xfId="0" applyNumberFormat="1" applyFont="1" applyBorder="1" applyAlignment="1">
      <alignment horizontal="center"/>
    </xf>
    <xf numFmtId="0" fontId="12" fillId="0" borderId="0" xfId="0" applyFont="1" applyAlignment="1">
      <alignment horizontal="justify" vertical="center" wrapText="1"/>
    </xf>
    <xf numFmtId="0" fontId="13" fillId="0" borderId="0" xfId="0" applyFont="1" applyAlignment="1">
      <alignment horizontal="justify" vertical="center" wrapText="1"/>
    </xf>
    <xf numFmtId="0" fontId="3" fillId="0" borderId="1" xfId="0" applyFont="1" applyBorder="1"/>
    <xf numFmtId="0" fontId="2" fillId="0" borderId="6" xfId="0" applyFont="1" applyBorder="1" applyAlignment="1">
      <alignment horizontal="center"/>
    </xf>
    <xf numFmtId="0" fontId="2" fillId="0" borderId="7" xfId="0" applyFont="1" applyBorder="1" applyAlignment="1">
      <alignment horizontal="center"/>
    </xf>
    <xf numFmtId="164" fontId="2" fillId="0" borderId="1" xfId="0" applyNumberFormat="1" applyFont="1" applyBorder="1"/>
  </cellXfs>
  <cellStyles count="4">
    <cellStyle name="Comma" xfId="1" builtinId="3"/>
    <cellStyle name="Comma 2" xfId="2" xr:uid="{00000000-0005-0000-0000-000001000000}"/>
    <cellStyle name="Normal" xfId="0" builtinId="0"/>
    <cellStyle name="Normal 1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B7C46-6702-4872-A0C5-AF99BAA5171F}">
  <sheetPr>
    <tabColor rgb="FF00B050"/>
  </sheetPr>
  <dimension ref="A1:K37"/>
  <sheetViews>
    <sheetView tabSelected="1" zoomScaleNormal="100" zoomScaleSheetLayoutView="85" workbookViewId="0">
      <selection activeCell="E54" sqref="E54"/>
    </sheetView>
  </sheetViews>
  <sheetFormatPr defaultColWidth="9.109375" defaultRowHeight="16.8" x14ac:dyDescent="0.3"/>
  <cols>
    <col min="1" max="1" width="41.21875" style="1" customWidth="1"/>
    <col min="2" max="2" width="15" style="14" customWidth="1"/>
    <col min="3" max="3" width="13.88671875" style="2" customWidth="1"/>
    <col min="4" max="4" width="15.6640625" style="2" customWidth="1"/>
    <col min="5" max="5" width="17.5546875" style="7" customWidth="1"/>
    <col min="6" max="7" width="19.109375" style="7" customWidth="1"/>
    <col min="8" max="8" width="14.21875" style="1" hidden="1" customWidth="1"/>
    <col min="9" max="9" width="16.88671875" style="1" hidden="1" customWidth="1"/>
    <col min="10" max="10" width="0" style="1" hidden="1" customWidth="1"/>
    <col min="11" max="11" width="16.88671875" style="1" bestFit="1" customWidth="1"/>
    <col min="12" max="16384" width="9.109375" style="1"/>
  </cols>
  <sheetData>
    <row r="1" spans="1:11" ht="19.5" customHeight="1" x14ac:dyDescent="0.3">
      <c r="A1" s="80" t="s">
        <v>39</v>
      </c>
      <c r="B1" s="80"/>
      <c r="C1" s="80"/>
      <c r="D1" s="80"/>
      <c r="E1" s="80"/>
      <c r="F1" s="80"/>
      <c r="G1" s="80"/>
      <c r="H1" s="80"/>
    </row>
    <row r="2" spans="1:11" ht="19.5" hidden="1" customHeight="1" x14ac:dyDescent="0.3">
      <c r="A2" s="80" t="s">
        <v>16</v>
      </c>
      <c r="B2" s="80"/>
      <c r="C2" s="81"/>
      <c r="D2" s="13"/>
    </row>
    <row r="3" spans="1:11" ht="12.75" hidden="1" customHeight="1" x14ac:dyDescent="0.3"/>
    <row r="4" spans="1:11" ht="74.25" hidden="1" customHeight="1" x14ac:dyDescent="0.3">
      <c r="A4" s="88" t="s">
        <v>20</v>
      </c>
      <c r="B4" s="88"/>
      <c r="C4" s="88"/>
      <c r="D4" s="18"/>
      <c r="E4" s="19"/>
      <c r="F4" s="19"/>
      <c r="G4" s="19"/>
      <c r="H4" s="20"/>
      <c r="I4" s="20"/>
    </row>
    <row r="5" spans="1:11" ht="34.5" hidden="1" customHeight="1" x14ac:dyDescent="0.3">
      <c r="A5" s="89" t="s">
        <v>21</v>
      </c>
      <c r="B5" s="89"/>
      <c r="C5" s="89"/>
      <c r="D5" s="21"/>
      <c r="E5" s="19"/>
      <c r="F5" s="19"/>
      <c r="G5" s="19"/>
      <c r="H5" s="20"/>
      <c r="I5" s="20"/>
    </row>
    <row r="6" spans="1:11" x14ac:dyDescent="0.3">
      <c r="A6" s="20"/>
      <c r="B6" s="22"/>
      <c r="C6" s="1"/>
      <c r="D6" s="23"/>
      <c r="E6" s="19"/>
      <c r="F6" s="19"/>
      <c r="G6" s="19"/>
      <c r="H6" s="23" t="s">
        <v>6</v>
      </c>
      <c r="I6" s="20"/>
    </row>
    <row r="7" spans="1:11" x14ac:dyDescent="0.3">
      <c r="A7" s="83" t="s">
        <v>0</v>
      </c>
      <c r="B7" s="82" t="s">
        <v>41</v>
      </c>
      <c r="C7" s="82"/>
      <c r="D7" s="82"/>
      <c r="E7" s="87" t="s">
        <v>38</v>
      </c>
      <c r="F7" s="87"/>
      <c r="G7" s="87"/>
      <c r="H7" s="85" t="s">
        <v>24</v>
      </c>
      <c r="I7" s="20"/>
      <c r="K7" s="91" t="s">
        <v>42</v>
      </c>
    </row>
    <row r="8" spans="1:11" ht="24.75" customHeight="1" x14ac:dyDescent="0.3">
      <c r="A8" s="84"/>
      <c r="B8" s="24" t="s">
        <v>26</v>
      </c>
      <c r="C8" s="3" t="s">
        <v>30</v>
      </c>
      <c r="D8" s="3" t="s">
        <v>31</v>
      </c>
      <c r="E8" s="77" t="s">
        <v>32</v>
      </c>
      <c r="F8" s="77" t="s">
        <v>33</v>
      </c>
      <c r="G8" s="78" t="s">
        <v>40</v>
      </c>
      <c r="H8" s="86"/>
      <c r="I8" s="20" t="s">
        <v>25</v>
      </c>
      <c r="K8" s="92"/>
    </row>
    <row r="9" spans="1:11" ht="18" customHeight="1" x14ac:dyDescent="0.3">
      <c r="A9" s="25" t="s">
        <v>1</v>
      </c>
      <c r="B9" s="24"/>
      <c r="C9" s="26">
        <v>0</v>
      </c>
      <c r="D9" s="26"/>
      <c r="E9" s="42"/>
      <c r="F9" s="42"/>
      <c r="G9" s="42"/>
      <c r="H9" s="71"/>
      <c r="I9" s="20"/>
      <c r="K9" s="90"/>
    </row>
    <row r="10" spans="1:11" ht="18" hidden="1" customHeight="1" x14ac:dyDescent="0.3">
      <c r="A10" s="27" t="s">
        <v>2</v>
      </c>
      <c r="B10" s="28"/>
      <c r="C10" s="29">
        <v>0</v>
      </c>
      <c r="D10" s="72"/>
      <c r="E10" s="42"/>
      <c r="F10" s="42"/>
      <c r="G10" s="42"/>
      <c r="H10" s="71"/>
      <c r="I10" s="20"/>
      <c r="K10" s="90"/>
    </row>
    <row r="11" spans="1:11" ht="18" hidden="1" customHeight="1" x14ac:dyDescent="0.3">
      <c r="A11" s="30" t="s">
        <v>3</v>
      </c>
      <c r="B11" s="31"/>
      <c r="C11" s="32">
        <v>0</v>
      </c>
      <c r="D11" s="72"/>
      <c r="E11" s="42"/>
      <c r="F11" s="42"/>
      <c r="G11" s="42"/>
      <c r="H11" s="71"/>
      <c r="I11" s="20"/>
      <c r="K11" s="90"/>
    </row>
    <row r="12" spans="1:11" ht="18" hidden="1" customHeight="1" x14ac:dyDescent="0.3">
      <c r="A12" s="33" t="s">
        <v>4</v>
      </c>
      <c r="B12" s="34">
        <f>B13-1906123614</f>
        <v>0</v>
      </c>
      <c r="C12" s="35">
        <v>0</v>
      </c>
      <c r="D12" s="73"/>
      <c r="E12" s="42"/>
      <c r="F12" s="42"/>
      <c r="G12" s="42"/>
      <c r="H12" s="71"/>
      <c r="I12" s="20"/>
      <c r="K12" s="90"/>
    </row>
    <row r="13" spans="1:11" s="4" customFormat="1" ht="18" customHeight="1" x14ac:dyDescent="0.3">
      <c r="A13" s="25" t="s">
        <v>5</v>
      </c>
      <c r="B13" s="47">
        <f>B14</f>
        <v>1906123614</v>
      </c>
      <c r="C13" s="48">
        <f>C14</f>
        <v>3631000000</v>
      </c>
      <c r="D13" s="48">
        <f>D14</f>
        <v>5537123614</v>
      </c>
      <c r="E13" s="48">
        <f t="shared" ref="E13:H13" si="0">E14</f>
        <v>1522493938</v>
      </c>
      <c r="F13" s="48">
        <f t="shared" si="0"/>
        <v>66572600</v>
      </c>
      <c r="G13" s="48">
        <f>E13+F13</f>
        <v>1589066538</v>
      </c>
      <c r="H13" s="48">
        <f t="shared" si="0"/>
        <v>3948057076</v>
      </c>
      <c r="I13" s="36">
        <f>D13-E13-F13</f>
        <v>3948057076</v>
      </c>
      <c r="K13" s="93">
        <f>G13/D13*100</f>
        <v>28.698411824908916</v>
      </c>
    </row>
    <row r="14" spans="1:11" s="9" customFormat="1" ht="18" customHeight="1" x14ac:dyDescent="0.3">
      <c r="A14" s="37" t="s">
        <v>7</v>
      </c>
      <c r="B14" s="49">
        <f t="shared" ref="B14:H14" si="1">B15+B23</f>
        <v>1906123614</v>
      </c>
      <c r="C14" s="50">
        <f t="shared" si="1"/>
        <v>3631000000</v>
      </c>
      <c r="D14" s="51">
        <f t="shared" si="1"/>
        <v>5537123614</v>
      </c>
      <c r="E14" s="51">
        <f t="shared" si="1"/>
        <v>1522493938</v>
      </c>
      <c r="F14" s="51">
        <f t="shared" si="1"/>
        <v>66572600</v>
      </c>
      <c r="G14" s="48">
        <f t="shared" ref="G14:G30" si="2">E14+F14</f>
        <v>1589066538</v>
      </c>
      <c r="H14" s="51">
        <f t="shared" si="1"/>
        <v>3948057076</v>
      </c>
      <c r="I14" s="38"/>
      <c r="K14" s="93">
        <f t="shared" ref="K14:K30" si="3">G14/D14*100</f>
        <v>28.698411824908916</v>
      </c>
    </row>
    <row r="15" spans="1:11" s="10" customFormat="1" ht="34.5" customHeight="1" x14ac:dyDescent="0.3">
      <c r="A15" s="39" t="s">
        <v>29</v>
      </c>
      <c r="B15" s="49">
        <f>B16+B17+B19+B20+B21+B22+B18</f>
        <v>45944100</v>
      </c>
      <c r="C15" s="50">
        <f>C16+C17+C19+C20+C21+C22+C18</f>
        <v>1004000000</v>
      </c>
      <c r="D15" s="51">
        <f>D16+D17+D19+D20+D21+D22+D18</f>
        <v>1049944100</v>
      </c>
      <c r="E15" s="50">
        <f>SUM(E16:E22)</f>
        <v>264379100</v>
      </c>
      <c r="F15" s="50">
        <f>SUM(F16:F22)</f>
        <v>26737600</v>
      </c>
      <c r="G15" s="48">
        <f t="shared" si="2"/>
        <v>291116700</v>
      </c>
      <c r="H15" s="52">
        <f>D15-E15-F15</f>
        <v>758827400</v>
      </c>
      <c r="I15" s="40" t="s">
        <v>37</v>
      </c>
      <c r="K15" s="93">
        <f t="shared" si="3"/>
        <v>27.726876126071854</v>
      </c>
    </row>
    <row r="16" spans="1:11" s="10" customFormat="1" ht="60.6" customHeight="1" x14ac:dyDescent="0.3">
      <c r="A16" s="41" t="s">
        <v>9</v>
      </c>
      <c r="B16" s="53"/>
      <c r="C16" s="54">
        <v>535000000</v>
      </c>
      <c r="D16" s="74">
        <f>C16+B16</f>
        <v>535000000</v>
      </c>
      <c r="E16" s="55">
        <f>3800000+2071600</f>
        <v>5871600</v>
      </c>
      <c r="F16" s="55"/>
      <c r="G16" s="48">
        <f t="shared" si="2"/>
        <v>5871600</v>
      </c>
      <c r="H16" s="52">
        <f t="shared" ref="H16:H30" si="4">D16-E16-F16</f>
        <v>529128400</v>
      </c>
      <c r="I16" s="40"/>
      <c r="J16" s="10" t="s">
        <v>35</v>
      </c>
      <c r="K16" s="93">
        <f t="shared" si="3"/>
        <v>1.0974953271028038</v>
      </c>
    </row>
    <row r="17" spans="1:11" s="10" customFormat="1" ht="54" customHeight="1" x14ac:dyDescent="0.3">
      <c r="A17" s="41" t="s">
        <v>10</v>
      </c>
      <c r="B17" s="53">
        <v>9237500</v>
      </c>
      <c r="C17" s="56">
        <v>212000000</v>
      </c>
      <c r="D17" s="74">
        <f t="shared" ref="D17:D30" si="5">C17+B17</f>
        <v>221237500</v>
      </c>
      <c r="E17" s="55">
        <f>2200000+796800</f>
        <v>2996800</v>
      </c>
      <c r="F17" s="55"/>
      <c r="G17" s="48">
        <f t="shared" si="2"/>
        <v>2996800</v>
      </c>
      <c r="H17" s="52">
        <f t="shared" si="4"/>
        <v>218240700</v>
      </c>
      <c r="I17" s="40"/>
      <c r="J17" s="10" t="s">
        <v>34</v>
      </c>
      <c r="K17" s="93">
        <f t="shared" si="3"/>
        <v>1.3545624046556304</v>
      </c>
    </row>
    <row r="18" spans="1:11" s="10" customFormat="1" ht="54" customHeight="1" x14ac:dyDescent="0.3">
      <c r="A18" s="41" t="s">
        <v>19</v>
      </c>
      <c r="B18" s="53"/>
      <c r="C18" s="54">
        <v>90000000</v>
      </c>
      <c r="D18" s="74">
        <f t="shared" si="5"/>
        <v>90000000</v>
      </c>
      <c r="E18" s="57">
        <f>79205000+7455000+3300000</f>
        <v>89960000</v>
      </c>
      <c r="F18" s="55">
        <v>0</v>
      </c>
      <c r="G18" s="48">
        <f t="shared" si="2"/>
        <v>89960000</v>
      </c>
      <c r="H18" s="52">
        <f t="shared" si="4"/>
        <v>40000</v>
      </c>
      <c r="I18" s="40"/>
      <c r="K18" s="93">
        <f t="shared" si="3"/>
        <v>99.955555555555549</v>
      </c>
    </row>
    <row r="19" spans="1:11" ht="46.8" x14ac:dyDescent="0.3">
      <c r="A19" s="41" t="s">
        <v>11</v>
      </c>
      <c r="B19" s="53">
        <v>13413600</v>
      </c>
      <c r="C19" s="56">
        <v>91000000</v>
      </c>
      <c r="D19" s="74">
        <f t="shared" si="5"/>
        <v>104413600</v>
      </c>
      <c r="E19" s="75">
        <f>2884000+35652400+65700000-13413600</f>
        <v>90822800</v>
      </c>
      <c r="F19" s="75">
        <v>13413600</v>
      </c>
      <c r="G19" s="48">
        <f t="shared" si="2"/>
        <v>104236400</v>
      </c>
      <c r="H19" s="52">
        <f t="shared" si="4"/>
        <v>177200</v>
      </c>
      <c r="I19" s="19">
        <f>35652400-F19</f>
        <v>22238800</v>
      </c>
      <c r="K19" s="93">
        <f t="shared" si="3"/>
        <v>99.830290307009818</v>
      </c>
    </row>
    <row r="20" spans="1:11" ht="62.4" x14ac:dyDescent="0.3">
      <c r="A20" s="41" t="s">
        <v>23</v>
      </c>
      <c r="B20" s="53">
        <v>23000000</v>
      </c>
      <c r="C20" s="54">
        <v>14000000</v>
      </c>
      <c r="D20" s="74">
        <f t="shared" si="5"/>
        <v>37000000</v>
      </c>
      <c r="E20" s="75">
        <f>567000+1200000+11139200</f>
        <v>12906200</v>
      </c>
      <c r="F20" s="59">
        <f>478000+5280000+6900000+188200+184800</f>
        <v>13031000</v>
      </c>
      <c r="G20" s="48">
        <f t="shared" si="2"/>
        <v>25937200</v>
      </c>
      <c r="H20" s="52">
        <f t="shared" si="4"/>
        <v>11062800</v>
      </c>
      <c r="I20" s="76">
        <f>C20-E20</f>
        <v>1093800</v>
      </c>
      <c r="K20" s="93">
        <f t="shared" si="3"/>
        <v>70.10054054054055</v>
      </c>
    </row>
    <row r="21" spans="1:11" ht="46.8" x14ac:dyDescent="0.3">
      <c r="A21" s="41" t="s">
        <v>8</v>
      </c>
      <c r="B21" s="53">
        <v>293000</v>
      </c>
      <c r="C21" s="56">
        <v>39000000</v>
      </c>
      <c r="D21" s="74">
        <f t="shared" si="5"/>
        <v>39293000</v>
      </c>
      <c r="E21" s="75">
        <f>26600000+11392000+1134000-293000</f>
        <v>38833000</v>
      </c>
      <c r="F21" s="58">
        <v>293000</v>
      </c>
      <c r="G21" s="48">
        <f t="shared" si="2"/>
        <v>39126000</v>
      </c>
      <c r="H21" s="52">
        <f t="shared" si="4"/>
        <v>167000</v>
      </c>
      <c r="I21" s="20">
        <f>11392000-293000</f>
        <v>11099000</v>
      </c>
      <c r="K21" s="93">
        <f t="shared" si="3"/>
        <v>99.574987911332812</v>
      </c>
    </row>
    <row r="22" spans="1:11" ht="46.8" x14ac:dyDescent="0.3">
      <c r="A22" s="41" t="s">
        <v>12</v>
      </c>
      <c r="B22" s="53">
        <v>0</v>
      </c>
      <c r="C22" s="56">
        <v>23000000</v>
      </c>
      <c r="D22" s="74">
        <f t="shared" si="5"/>
        <v>23000000</v>
      </c>
      <c r="E22" s="75">
        <f>9556700+13432000</f>
        <v>22988700</v>
      </c>
      <c r="F22" s="58"/>
      <c r="G22" s="48">
        <f t="shared" si="2"/>
        <v>22988700</v>
      </c>
      <c r="H22" s="52">
        <f t="shared" si="4"/>
        <v>11300</v>
      </c>
      <c r="I22" s="20"/>
      <c r="K22" s="93">
        <f t="shared" si="3"/>
        <v>99.950869565217388</v>
      </c>
    </row>
    <row r="23" spans="1:11" s="10" customFormat="1" ht="36.75" customHeight="1" x14ac:dyDescent="0.3">
      <c r="A23" s="39" t="s">
        <v>17</v>
      </c>
      <c r="B23" s="60">
        <f>SUM(B24:B30)</f>
        <v>1860179514</v>
      </c>
      <c r="C23" s="61">
        <f>C24+C26+C27+C28+C30</f>
        <v>2627000000</v>
      </c>
      <c r="D23" s="74">
        <f t="shared" si="5"/>
        <v>4487179514</v>
      </c>
      <c r="E23" s="51">
        <f>SUM(E24:E30)</f>
        <v>1258114838</v>
      </c>
      <c r="F23" s="51">
        <f>SUM(F24:F30)</f>
        <v>39835000</v>
      </c>
      <c r="G23" s="48">
        <f t="shared" si="2"/>
        <v>1297949838</v>
      </c>
      <c r="H23" s="52">
        <f t="shared" si="4"/>
        <v>3189229676</v>
      </c>
      <c r="I23" s="40"/>
      <c r="K23" s="93">
        <f t="shared" si="3"/>
        <v>28.925739073963868</v>
      </c>
    </row>
    <row r="24" spans="1:11" s="10" customFormat="1" ht="62.4" x14ac:dyDescent="0.3">
      <c r="A24" s="41" t="s">
        <v>13</v>
      </c>
      <c r="B24" s="53">
        <v>3890000</v>
      </c>
      <c r="C24" s="56">
        <v>535000000</v>
      </c>
      <c r="D24" s="74">
        <f t="shared" si="5"/>
        <v>538890000</v>
      </c>
      <c r="E24" s="57">
        <f>250000000+6000000+5000000+174135000+5000000+90820000</f>
        <v>530955000</v>
      </c>
      <c r="F24" s="57">
        <v>0</v>
      </c>
      <c r="G24" s="48">
        <f t="shared" si="2"/>
        <v>530955000</v>
      </c>
      <c r="H24" s="52">
        <f t="shared" si="4"/>
        <v>7935000</v>
      </c>
      <c r="I24" s="40"/>
      <c r="K24" s="93">
        <f t="shared" si="3"/>
        <v>98.52752880921895</v>
      </c>
    </row>
    <row r="25" spans="1:11" s="10" customFormat="1" ht="62.4" x14ac:dyDescent="0.3">
      <c r="A25" s="43" t="s">
        <v>27</v>
      </c>
      <c r="B25" s="62">
        <v>39850000</v>
      </c>
      <c r="C25" s="63"/>
      <c r="D25" s="74">
        <f t="shared" si="5"/>
        <v>39850000</v>
      </c>
      <c r="E25" s="57"/>
      <c r="F25" s="57">
        <v>39835000</v>
      </c>
      <c r="G25" s="48">
        <f t="shared" si="2"/>
        <v>39835000</v>
      </c>
      <c r="H25" s="52">
        <f t="shared" si="4"/>
        <v>15000</v>
      </c>
      <c r="I25" s="40"/>
      <c r="K25" s="93">
        <f t="shared" si="3"/>
        <v>99.962358845671261</v>
      </c>
    </row>
    <row r="26" spans="1:11" s="10" customFormat="1" ht="93.6" x14ac:dyDescent="0.3">
      <c r="A26" s="41" t="s">
        <v>14</v>
      </c>
      <c r="B26" s="64">
        <v>20488000</v>
      </c>
      <c r="C26" s="65">
        <v>906000000</v>
      </c>
      <c r="D26" s="74">
        <f t="shared" si="5"/>
        <v>926488000</v>
      </c>
      <c r="E26" s="57">
        <f>331058000+8000000+5700000+3900000+3500000+1832600+9582000+2151300</f>
        <v>365723900</v>
      </c>
      <c r="F26" s="55"/>
      <c r="G26" s="48">
        <f t="shared" si="2"/>
        <v>365723900</v>
      </c>
      <c r="H26" s="52">
        <f t="shared" si="4"/>
        <v>560764100</v>
      </c>
      <c r="I26" s="44">
        <f>E26+5700000</f>
        <v>371423900</v>
      </c>
      <c r="J26" s="10" t="s">
        <v>36</v>
      </c>
      <c r="K26" s="93">
        <f t="shared" si="3"/>
        <v>39.474218770237712</v>
      </c>
    </row>
    <row r="27" spans="1:11" s="10" customFormat="1" ht="56.25" customHeight="1" x14ac:dyDescent="0.3">
      <c r="A27" s="41" t="s">
        <v>18</v>
      </c>
      <c r="B27" s="64">
        <v>1790000000</v>
      </c>
      <c r="C27" s="65">
        <v>820000000</v>
      </c>
      <c r="D27" s="74">
        <f t="shared" si="5"/>
        <v>2610000000</v>
      </c>
      <c r="E27" s="55"/>
      <c r="F27" s="55"/>
      <c r="G27" s="48">
        <f t="shared" si="2"/>
        <v>0</v>
      </c>
      <c r="H27" s="52">
        <f t="shared" si="4"/>
        <v>2610000000</v>
      </c>
      <c r="I27" s="40"/>
      <c r="K27" s="93">
        <f t="shared" si="3"/>
        <v>0</v>
      </c>
    </row>
    <row r="28" spans="1:11" s="10" customFormat="1" ht="93.6" x14ac:dyDescent="0.3">
      <c r="A28" s="45" t="s">
        <v>15</v>
      </c>
      <c r="B28" s="66">
        <v>5913114</v>
      </c>
      <c r="C28" s="67">
        <v>334000000</v>
      </c>
      <c r="D28" s="74">
        <f t="shared" si="5"/>
        <v>339913114</v>
      </c>
      <c r="E28" s="57">
        <f>83674363+50132181+96965171+98754223</f>
        <v>329525938</v>
      </c>
      <c r="F28" s="55"/>
      <c r="G28" s="48">
        <f t="shared" si="2"/>
        <v>329525938</v>
      </c>
      <c r="H28" s="52">
        <f t="shared" si="4"/>
        <v>10387176</v>
      </c>
      <c r="I28" s="40"/>
      <c r="K28" s="93">
        <f t="shared" si="3"/>
        <v>96.944167326242081</v>
      </c>
    </row>
    <row r="29" spans="1:11" s="10" customFormat="1" ht="31.2" x14ac:dyDescent="0.3">
      <c r="A29" s="46" t="s">
        <v>28</v>
      </c>
      <c r="B29" s="68">
        <v>38400</v>
      </c>
      <c r="C29" s="69"/>
      <c r="D29" s="74">
        <f t="shared" si="5"/>
        <v>38400</v>
      </c>
      <c r="E29" s="57"/>
      <c r="F29" s="55"/>
      <c r="G29" s="48">
        <f t="shared" si="2"/>
        <v>0</v>
      </c>
      <c r="H29" s="52">
        <f t="shared" si="4"/>
        <v>38400</v>
      </c>
      <c r="I29" s="40"/>
      <c r="K29" s="93">
        <f t="shared" si="3"/>
        <v>0</v>
      </c>
    </row>
    <row r="30" spans="1:11" ht="62.4" x14ac:dyDescent="0.3">
      <c r="A30" s="45" t="s">
        <v>22</v>
      </c>
      <c r="B30" s="66"/>
      <c r="C30" s="70">
        <v>32000000</v>
      </c>
      <c r="D30" s="74">
        <f t="shared" si="5"/>
        <v>32000000</v>
      </c>
      <c r="E30" s="59">
        <f>5910000+24800000+1200000</f>
        <v>31910000</v>
      </c>
      <c r="F30" s="58"/>
      <c r="G30" s="48">
        <f t="shared" si="2"/>
        <v>31910000</v>
      </c>
      <c r="H30" s="52">
        <f t="shared" si="4"/>
        <v>90000</v>
      </c>
      <c r="I30" s="20"/>
      <c r="K30" s="93">
        <f t="shared" si="3"/>
        <v>99.71875</v>
      </c>
    </row>
    <row r="31" spans="1:11" ht="17.25" customHeight="1" x14ac:dyDescent="0.3">
      <c r="C31" s="11"/>
      <c r="D31" s="11"/>
    </row>
    <row r="32" spans="1:11" ht="11.25" customHeight="1" x14ac:dyDescent="0.3">
      <c r="C32" s="11"/>
      <c r="D32" s="11"/>
    </row>
    <row r="33" spans="1:4" ht="16.5" customHeight="1" x14ac:dyDescent="0.3">
      <c r="A33" s="79"/>
      <c r="B33" s="79"/>
      <c r="C33" s="79"/>
      <c r="D33" s="12"/>
    </row>
    <row r="34" spans="1:4" ht="17.399999999999999" x14ac:dyDescent="0.35">
      <c r="A34" s="5"/>
      <c r="B34" s="15"/>
    </row>
    <row r="35" spans="1:4" ht="14.25" customHeight="1" x14ac:dyDescent="0.3">
      <c r="A35" s="6"/>
      <c r="B35" s="16"/>
    </row>
    <row r="36" spans="1:4" ht="14.25" customHeight="1" x14ac:dyDescent="0.3">
      <c r="A36" s="8"/>
      <c r="B36" s="17"/>
    </row>
    <row r="37" spans="1:4" ht="14.25" customHeight="1" x14ac:dyDescent="0.3">
      <c r="A37" s="6"/>
      <c r="B37" s="16"/>
    </row>
  </sheetData>
  <mergeCells count="10">
    <mergeCell ref="A1:H1"/>
    <mergeCell ref="E7:G7"/>
    <mergeCell ref="A4:C4"/>
    <mergeCell ref="A5:C5"/>
    <mergeCell ref="K7:K8"/>
    <mergeCell ref="A33:C33"/>
    <mergeCell ref="A2:C2"/>
    <mergeCell ref="B7:D7"/>
    <mergeCell ref="A7:A8"/>
    <mergeCell ref="H7:H8"/>
  </mergeCells>
  <printOptions horizontalCentered="1"/>
  <pageMargins left="0.59055118110236204" right="0.43307086614173201" top="0.27" bottom="0.2" header="0.196850393700787" footer="0.196850393700787"/>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UBND thị trấn Đăk Rve (2)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Nguyen Thu</cp:lastModifiedBy>
  <cp:lastPrinted>2024-12-16T04:45:02Z</cp:lastPrinted>
  <dcterms:created xsi:type="dcterms:W3CDTF">2022-12-26T03:57:28Z</dcterms:created>
  <dcterms:modified xsi:type="dcterms:W3CDTF">2024-12-25T09:33:30Z</dcterms:modified>
</cp:coreProperties>
</file>